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расноярск\На сайт\"/>
    </mc:Choice>
  </mc:AlternateContent>
  <bookViews>
    <workbookView xWindow="0" yWindow="0" windowWidth="21600" windowHeight="9030"/>
  </bookViews>
  <sheets>
    <sheet name="Радио" sheetId="1" r:id="rId1"/>
  </sheets>
  <definedNames>
    <definedName name="_xlnm._FilterDatabase" localSheetId="0" hidden="1">Радио!$A$1:$O$14</definedName>
  </definedNames>
  <calcPr calcId="162913"/>
</workbook>
</file>

<file path=xl/calcChain.xml><?xml version="1.0" encoding="utf-8"?>
<calcChain xmlns="http://schemas.openxmlformats.org/spreadsheetml/2006/main">
  <c r="G3" i="1" l="1"/>
  <c r="I2" i="1"/>
  <c r="F3" i="1"/>
  <c r="J3" i="1" s="1"/>
  <c r="F4" i="1"/>
  <c r="L4" i="1" s="1"/>
  <c r="F5" i="1"/>
  <c r="L5" i="1" s="1"/>
  <c r="F6" i="1"/>
  <c r="J6" i="1" s="1"/>
  <c r="F7" i="1"/>
  <c r="J7" i="1" s="1"/>
  <c r="F8" i="1"/>
  <c r="L8" i="1" s="1"/>
  <c r="F9" i="1"/>
  <c r="J9" i="1" s="1"/>
  <c r="F10" i="1"/>
  <c r="J10" i="1" s="1"/>
  <c r="F11" i="1"/>
  <c r="L11" i="1" s="1"/>
  <c r="F12" i="1"/>
  <c r="L12" i="1" s="1"/>
  <c r="F13" i="1"/>
  <c r="J13" i="1" s="1"/>
  <c r="F14" i="1"/>
  <c r="L14" i="1" s="1"/>
  <c r="F15" i="1"/>
  <c r="L15" i="1" s="1"/>
  <c r="F16" i="1"/>
  <c r="J16" i="1" s="1"/>
  <c r="F17" i="1"/>
  <c r="L17" i="1" s="1"/>
  <c r="F18" i="1"/>
  <c r="J18" i="1" s="1"/>
  <c r="F19" i="1"/>
  <c r="L19" i="1" s="1"/>
  <c r="F20" i="1"/>
  <c r="J20" i="1" s="1"/>
  <c r="F21" i="1"/>
  <c r="J21" i="1" s="1"/>
  <c r="F22" i="1"/>
  <c r="L22" i="1" s="1"/>
  <c r="F2" i="1"/>
  <c r="L2" i="1" s="1"/>
  <c r="G9" i="1" l="1"/>
  <c r="G21" i="1"/>
  <c r="I5" i="1"/>
  <c r="K9" i="1"/>
  <c r="G13" i="1"/>
  <c r="K18" i="1"/>
  <c r="K21" i="1"/>
  <c r="K3" i="1"/>
  <c r="G7" i="1"/>
  <c r="I11" i="1"/>
  <c r="K13" i="1"/>
  <c r="I14" i="1"/>
  <c r="I19" i="1"/>
  <c r="K6" i="1"/>
  <c r="K10" i="1"/>
  <c r="G18" i="1"/>
  <c r="G6" i="1"/>
  <c r="K7" i="1"/>
  <c r="G10" i="1"/>
  <c r="I15" i="1"/>
  <c r="I17" i="1"/>
  <c r="I22" i="1"/>
  <c r="I4" i="1"/>
  <c r="I12" i="1"/>
  <c r="K16" i="1"/>
  <c r="G20" i="1"/>
  <c r="J2" i="1"/>
  <c r="H3" i="1"/>
  <c r="L3" i="1"/>
  <c r="J4" i="1"/>
  <c r="H6" i="1"/>
  <c r="L6" i="1"/>
  <c r="J5" i="1"/>
  <c r="H7" i="1"/>
  <c r="L7" i="1"/>
  <c r="J8" i="1"/>
  <c r="H9" i="1"/>
  <c r="L9" i="1"/>
  <c r="J11" i="1"/>
  <c r="H10" i="1"/>
  <c r="L10" i="1"/>
  <c r="J12" i="1"/>
  <c r="H13" i="1"/>
  <c r="L13" i="1"/>
  <c r="J15" i="1"/>
  <c r="H18" i="1"/>
  <c r="L18" i="1"/>
  <c r="J14" i="1"/>
  <c r="H16" i="1"/>
  <c r="L16" i="1"/>
  <c r="J17" i="1"/>
  <c r="H21" i="1"/>
  <c r="L21" i="1"/>
  <c r="J19" i="1"/>
  <c r="H20" i="1"/>
  <c r="L20" i="1"/>
  <c r="J22" i="1"/>
  <c r="I8" i="1"/>
  <c r="G2" i="1"/>
  <c r="K2" i="1"/>
  <c r="I3" i="1"/>
  <c r="G4" i="1"/>
  <c r="K4" i="1"/>
  <c r="I6" i="1"/>
  <c r="G5" i="1"/>
  <c r="K5" i="1"/>
  <c r="I7" i="1"/>
  <c r="G8" i="1"/>
  <c r="K8" i="1"/>
  <c r="I9" i="1"/>
  <c r="G11" i="1"/>
  <c r="K11" i="1"/>
  <c r="I10" i="1"/>
  <c r="G12" i="1"/>
  <c r="K12" i="1"/>
  <c r="I13" i="1"/>
  <c r="G15" i="1"/>
  <c r="K15" i="1"/>
  <c r="I18" i="1"/>
  <c r="G14" i="1"/>
  <c r="K14" i="1"/>
  <c r="I16" i="1"/>
  <c r="G17" i="1"/>
  <c r="K17" i="1"/>
  <c r="I21" i="1"/>
  <c r="G19" i="1"/>
  <c r="K19" i="1"/>
  <c r="I20" i="1"/>
  <c r="G22" i="1"/>
  <c r="K22" i="1"/>
  <c r="G16" i="1"/>
  <c r="K20" i="1"/>
  <c r="H2" i="1"/>
  <c r="H4" i="1"/>
  <c r="H5" i="1"/>
  <c r="H8" i="1"/>
  <c r="H11" i="1"/>
  <c r="H12" i="1"/>
  <c r="H15" i="1"/>
  <c r="H14" i="1"/>
  <c r="H17" i="1"/>
  <c r="H19" i="1"/>
  <c r="H22" i="1"/>
</calcChain>
</file>

<file path=xl/sharedStrings.xml><?xml version="1.0" encoding="utf-8"?>
<sst xmlns="http://schemas.openxmlformats.org/spreadsheetml/2006/main" count="141" uniqueCount="59">
  <si>
    <t>Город</t>
  </si>
  <si>
    <t xml:space="preserve">Вид рекламы </t>
  </si>
  <si>
    <t>Радиостанция</t>
  </si>
  <si>
    <t>Период, дней</t>
  </si>
  <si>
    <t>Выходов за период</t>
  </si>
  <si>
    <t>Охват территории</t>
  </si>
  <si>
    <t>Целевая аудитория</t>
  </si>
  <si>
    <t>Изготовление ролика</t>
  </si>
  <si>
    <t>Реклама на радио</t>
  </si>
  <si>
    <t>Европа плюс</t>
  </si>
  <si>
    <t>Город + 50 км в радиусе</t>
  </si>
  <si>
    <t>Авторадио</t>
  </si>
  <si>
    <t>Юмор ФМ</t>
  </si>
  <si>
    <t>Радио Энерджи</t>
  </si>
  <si>
    <t>Лав радио</t>
  </si>
  <si>
    <t>Радио камеди</t>
  </si>
  <si>
    <t>Возраст: от 15 до 49 лет. Пол: мужчины 55%, женщины 45%</t>
  </si>
  <si>
    <t xml:space="preserve">Радио 7 </t>
  </si>
  <si>
    <t>Новое радио</t>
  </si>
  <si>
    <t>Возраст: от 25 до 49 лет. Пол: мужчины 51%, женщины 49%</t>
  </si>
  <si>
    <t>Возраст: от 14 до 64 лет. Пол: мужчины 57%, женщины 43%</t>
  </si>
  <si>
    <t>Возраст: от 29 до 59 лет. Пол: мужчины 59%, женщины 41%</t>
  </si>
  <si>
    <t>Возраст: от 15 до 40 лет. Пол: мужчины 56%, женщины 44%</t>
  </si>
  <si>
    <t>Возраст: от 16 до 35 лет. Пол: мужчины 40%, женщины 60%</t>
  </si>
  <si>
    <t>Возраст: от 15 до 35 лет. Пол: мужчины 59%, женщины 41%</t>
  </si>
  <si>
    <t>Возраст: от 20 до 55 лет. Пол: мужчины 62%, женщины 38%</t>
  </si>
  <si>
    <t>Лайк ФМ</t>
  </si>
  <si>
    <t>Возраст: от 14 до 35 лет. Пол: мужчины 48%, женщины 52%</t>
  </si>
  <si>
    <t>Красноярск</t>
  </si>
  <si>
    <t>Маяк ФМ</t>
  </si>
  <si>
    <t>Вести ФМ</t>
  </si>
  <si>
    <t>Радио России</t>
  </si>
  <si>
    <t>Радио рекорд</t>
  </si>
  <si>
    <t>Красноярск ФМ</t>
  </si>
  <si>
    <t>Возраст: от 20 до 45 лет. Пол: мужчины 53%, женщины 47%</t>
  </si>
  <si>
    <t>Радио Сибирь</t>
  </si>
  <si>
    <t>Возраст: от 30 до 65 лет. Пол: мужчины 64%, женщины 36%</t>
  </si>
  <si>
    <t>Возраст: от 25 до 60 лет. Пол: мужчины 53%, женщины 47%</t>
  </si>
  <si>
    <t>Возраст: от 25 до 55 лет. Пол: мужчины 42%, женщины 58%</t>
  </si>
  <si>
    <t>Дорожное радио</t>
  </si>
  <si>
    <t>Радио Звезда</t>
  </si>
  <si>
    <t>Радио Мир</t>
  </si>
  <si>
    <t>ПИ ФМ</t>
  </si>
  <si>
    <t>Возраст: от 20 до 59 лет. Пол: мужчины 59%, женщины 41%</t>
  </si>
  <si>
    <t>Возраст: от 30 до 60 лет. Пол: мужчины 70%, женщины 30%</t>
  </si>
  <si>
    <t>Возраст: от 25 до 65 лет. Пол: мужчины 62%, женщины 38%</t>
  </si>
  <si>
    <t>Возраст: от 19 до 65 лет. Пол: мужчины 58%, женщины 42%</t>
  </si>
  <si>
    <t>Красноярск Главный</t>
  </si>
  <si>
    <t>Возраст: от 20 до 65 лет. Пол: мужчины 55%, женщины 45%</t>
  </si>
  <si>
    <t>Радио Дача</t>
  </si>
  <si>
    <t>Возвраст: 20-60 лет. Пол: 39% мужчины, 61% женщины</t>
  </si>
  <si>
    <t>Выходов в день</t>
  </si>
  <si>
    <t>Ролик 5 сек.</t>
  </si>
  <si>
    <t>Ролик 10 сек.</t>
  </si>
  <si>
    <t>Ролик 15 сек.</t>
  </si>
  <si>
    <t>Ролик 20 сек.</t>
  </si>
  <si>
    <t>Ролик 25 сек.</t>
  </si>
  <si>
    <t>Ролик 30 сек.</t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</si>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</sst>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05A5A56F-A8E9-AC4D-A35F-9A9FC38B5522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personId="{05A5A56F-A8E9-AC4D-A35F-9A9FC38B5522}" id="{007800D3-00EF-4763-A273-003600F6001A}" done="0">
    <text xml:space="preserve">Укажите ролик нужной длины, и стоимость пересчитается. Допустимые значения: 
5, 10, 15, 20, 25, 30 сек.  
</text>
  </threadedComment>
  <threadedComment ref="F8" personId="{05A5A56F-A8E9-AC4D-A35F-9A9FC38B5522}" id="{00D400FC-0074-4E18-B6E6-00650065000F}" done="0">
    <text xml:space="preserve">Укажите нужное значение, и стоимость пересчитается
</text>
  </threadedComment>
  <threadedComment ref="G8" personId="{05A5A56F-A8E9-AC4D-A35F-9A9FC38B5522}" id="{00E60028-0002-43BC-8AB4-006D00310013}" done="0">
    <text xml:space="preserve">Укажите нужное количество дней, и стоимость пересчитается. Допустимые значения: от 1 дня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D4" sqref="D4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8.140625" style="1" customWidth="1"/>
    <col min="4" max="4" width="18.5703125" style="1" customWidth="1"/>
    <col min="5" max="5" width="16.85546875" style="1" customWidth="1"/>
    <col min="6" max="6" width="21.5703125" style="1" customWidth="1"/>
    <col min="7" max="7" width="15.28515625" style="1" customWidth="1"/>
    <col min="8" max="12" width="16.28515625" style="1" customWidth="1"/>
    <col min="13" max="13" width="20.7109375" style="1" customWidth="1"/>
    <col min="14" max="14" width="21.5703125" style="1" customWidth="1"/>
    <col min="15" max="15" width="16.85546875" style="1" customWidth="1"/>
    <col min="16" max="16384" width="9.140625" style="1"/>
  </cols>
  <sheetData>
    <row r="1" spans="1:15" x14ac:dyDescent="0.2">
      <c r="A1" s="4" t="s">
        <v>0</v>
      </c>
      <c r="B1" s="4" t="s">
        <v>1</v>
      </c>
      <c r="C1" s="4" t="s">
        <v>2</v>
      </c>
      <c r="D1" s="4" t="s">
        <v>51</v>
      </c>
      <c r="E1" s="4" t="s">
        <v>3</v>
      </c>
      <c r="F1" s="4" t="s">
        <v>4</v>
      </c>
      <c r="G1" s="4" t="s">
        <v>52</v>
      </c>
      <c r="H1" s="4" t="s">
        <v>53</v>
      </c>
      <c r="I1" s="4" t="s">
        <v>54</v>
      </c>
      <c r="J1" s="4" t="s">
        <v>55</v>
      </c>
      <c r="K1" s="4" t="s">
        <v>56</v>
      </c>
      <c r="L1" s="4" t="s">
        <v>57</v>
      </c>
      <c r="M1" s="4" t="s">
        <v>5</v>
      </c>
      <c r="N1" s="4" t="s">
        <v>6</v>
      </c>
      <c r="O1" s="4" t="s">
        <v>7</v>
      </c>
    </row>
    <row r="2" spans="1:15" ht="38.25" x14ac:dyDescent="0.2">
      <c r="A2" s="5" t="s">
        <v>28</v>
      </c>
      <c r="B2" s="5" t="s">
        <v>8</v>
      </c>
      <c r="C2" s="5" t="s">
        <v>9</v>
      </c>
      <c r="D2" s="5">
        <v>1</v>
      </c>
      <c r="E2" s="5">
        <v>1</v>
      </c>
      <c r="F2" s="5">
        <f>D2*E2</f>
        <v>1</v>
      </c>
      <c r="G2" s="2">
        <f>40*5*F2</f>
        <v>200</v>
      </c>
      <c r="H2" s="2">
        <f>40*10*F2</f>
        <v>400</v>
      </c>
      <c r="I2" s="2">
        <f>40*15*F2</f>
        <v>600</v>
      </c>
      <c r="J2" s="2">
        <f>40*20*F2</f>
        <v>800</v>
      </c>
      <c r="K2" s="2">
        <f>40*25*F2</f>
        <v>1000</v>
      </c>
      <c r="L2" s="2">
        <f>40*30*F2</f>
        <v>1200</v>
      </c>
      <c r="M2" s="5" t="s">
        <v>10</v>
      </c>
      <c r="N2" s="5" t="s">
        <v>16</v>
      </c>
      <c r="O2" s="5" t="s">
        <v>58</v>
      </c>
    </row>
    <row r="3" spans="1:15" ht="38.25" x14ac:dyDescent="0.2">
      <c r="A3" s="5" t="s">
        <v>28</v>
      </c>
      <c r="B3" s="5" t="s">
        <v>8</v>
      </c>
      <c r="C3" s="5" t="s">
        <v>11</v>
      </c>
      <c r="D3" s="5">
        <v>1</v>
      </c>
      <c r="E3" s="5">
        <v>1</v>
      </c>
      <c r="F3" s="5">
        <f t="shared" ref="F3:F22" si="0">D3*E3</f>
        <v>1</v>
      </c>
      <c r="G3" s="2">
        <f>40*5*F3</f>
        <v>200</v>
      </c>
      <c r="H3" s="2">
        <f>40*10*F3</f>
        <v>400</v>
      </c>
      <c r="I3" s="2">
        <f>40*15*F3</f>
        <v>600</v>
      </c>
      <c r="J3" s="2">
        <f>40*20*F3</f>
        <v>800</v>
      </c>
      <c r="K3" s="2">
        <f>40*25*F3</f>
        <v>1000</v>
      </c>
      <c r="L3" s="2">
        <f>40*30*F3</f>
        <v>1200</v>
      </c>
      <c r="M3" s="5" t="s">
        <v>10</v>
      </c>
      <c r="N3" s="5" t="s">
        <v>20</v>
      </c>
      <c r="O3" s="5" t="s">
        <v>58</v>
      </c>
    </row>
    <row r="4" spans="1:15" ht="38.25" x14ac:dyDescent="0.2">
      <c r="A4" s="5" t="s">
        <v>28</v>
      </c>
      <c r="B4" s="5" t="s">
        <v>8</v>
      </c>
      <c r="C4" s="5" t="s">
        <v>12</v>
      </c>
      <c r="D4" s="5">
        <v>1</v>
      </c>
      <c r="E4" s="5">
        <v>1</v>
      </c>
      <c r="F4" s="5">
        <f t="shared" si="0"/>
        <v>1</v>
      </c>
      <c r="G4" s="2">
        <f>20*5*F4</f>
        <v>100</v>
      </c>
      <c r="H4" s="2">
        <f>20*10*F4</f>
        <v>200</v>
      </c>
      <c r="I4" s="2">
        <f>20*15*F4</f>
        <v>300</v>
      </c>
      <c r="J4" s="2">
        <f>20*20*F4</f>
        <v>400</v>
      </c>
      <c r="K4" s="2">
        <f>20*25*F4</f>
        <v>500</v>
      </c>
      <c r="L4" s="2">
        <f>20*30*F4</f>
        <v>600</v>
      </c>
      <c r="M4" s="5" t="s">
        <v>10</v>
      </c>
      <c r="N4" s="5" t="s">
        <v>21</v>
      </c>
      <c r="O4" s="5" t="s">
        <v>58</v>
      </c>
    </row>
    <row r="5" spans="1:15" ht="38.25" x14ac:dyDescent="0.2">
      <c r="A5" s="5" t="s">
        <v>28</v>
      </c>
      <c r="B5" s="5" t="s">
        <v>8</v>
      </c>
      <c r="C5" s="5" t="s">
        <v>13</v>
      </c>
      <c r="D5" s="5">
        <v>1</v>
      </c>
      <c r="E5" s="5">
        <v>1</v>
      </c>
      <c r="F5" s="5">
        <f t="shared" si="0"/>
        <v>1</v>
      </c>
      <c r="G5" s="2">
        <f>30*5*F5</f>
        <v>150</v>
      </c>
      <c r="H5" s="2">
        <f>30*10*F5</f>
        <v>300</v>
      </c>
      <c r="I5" s="2">
        <f>30*15*F5</f>
        <v>450</v>
      </c>
      <c r="J5" s="2">
        <f>30*20*F5</f>
        <v>600</v>
      </c>
      <c r="K5" s="2">
        <f>30*25*F5</f>
        <v>750</v>
      </c>
      <c r="L5" s="2">
        <f>30*30*F5</f>
        <v>900</v>
      </c>
      <c r="M5" s="5" t="s">
        <v>10</v>
      </c>
      <c r="N5" s="5" t="s">
        <v>22</v>
      </c>
      <c r="O5" s="5" t="s">
        <v>58</v>
      </c>
    </row>
    <row r="6" spans="1:15" ht="38.25" x14ac:dyDescent="0.2">
      <c r="A6" s="5" t="s">
        <v>28</v>
      </c>
      <c r="B6" s="5" t="s">
        <v>8</v>
      </c>
      <c r="C6" s="5" t="s">
        <v>14</v>
      </c>
      <c r="D6" s="5">
        <v>1</v>
      </c>
      <c r="E6" s="5">
        <v>1</v>
      </c>
      <c r="F6" s="5">
        <f t="shared" si="0"/>
        <v>1</v>
      </c>
      <c r="G6" s="2">
        <f>20*5*F6</f>
        <v>100</v>
      </c>
      <c r="H6" s="2">
        <f>20*10*F6</f>
        <v>200</v>
      </c>
      <c r="I6" s="2">
        <f>20*15*F6</f>
        <v>300</v>
      </c>
      <c r="J6" s="2">
        <f>20*20*F6</f>
        <v>400</v>
      </c>
      <c r="K6" s="2">
        <f>20*25*F6</f>
        <v>500</v>
      </c>
      <c r="L6" s="2">
        <f>20*30*F6</f>
        <v>600</v>
      </c>
      <c r="M6" s="5" t="s">
        <v>10</v>
      </c>
      <c r="N6" s="5" t="s">
        <v>23</v>
      </c>
      <c r="O6" s="5" t="s">
        <v>58</v>
      </c>
    </row>
    <row r="7" spans="1:15" ht="38.25" x14ac:dyDescent="0.2">
      <c r="A7" s="5" t="s">
        <v>28</v>
      </c>
      <c r="B7" s="5" t="s">
        <v>8</v>
      </c>
      <c r="C7" s="5" t="s">
        <v>15</v>
      </c>
      <c r="D7" s="5">
        <v>1</v>
      </c>
      <c r="E7" s="5">
        <v>1</v>
      </c>
      <c r="F7" s="5">
        <f t="shared" si="0"/>
        <v>1</v>
      </c>
      <c r="G7" s="2">
        <f>15*5*F7</f>
        <v>75</v>
      </c>
      <c r="H7" s="2">
        <f>15*10*F7</f>
        <v>150</v>
      </c>
      <c r="I7" s="2">
        <f>15*15*F7</f>
        <v>225</v>
      </c>
      <c r="J7" s="2">
        <f>15*20*F7</f>
        <v>300</v>
      </c>
      <c r="K7" s="2">
        <f>15*25*F7</f>
        <v>375</v>
      </c>
      <c r="L7" s="2">
        <f>15*30*F7</f>
        <v>450</v>
      </c>
      <c r="M7" s="5" t="s">
        <v>10</v>
      </c>
      <c r="N7" s="5" t="s">
        <v>24</v>
      </c>
      <c r="O7" s="5" t="s">
        <v>58</v>
      </c>
    </row>
    <row r="8" spans="1:15" ht="38.25" x14ac:dyDescent="0.2">
      <c r="A8" s="5" t="s">
        <v>28</v>
      </c>
      <c r="B8" s="5" t="s">
        <v>8</v>
      </c>
      <c r="C8" s="5" t="s">
        <v>18</v>
      </c>
      <c r="D8" s="5">
        <v>1</v>
      </c>
      <c r="E8" s="5">
        <v>1</v>
      </c>
      <c r="F8" s="5">
        <f t="shared" si="0"/>
        <v>1</v>
      </c>
      <c r="G8" s="2">
        <f>15*5*F8</f>
        <v>75</v>
      </c>
      <c r="H8" s="2">
        <f>15*10*F8</f>
        <v>150</v>
      </c>
      <c r="I8" s="2">
        <f>15*15*F8</f>
        <v>225</v>
      </c>
      <c r="J8" s="2">
        <f>15*20*F8</f>
        <v>300</v>
      </c>
      <c r="K8" s="2">
        <f>15*25*F8</f>
        <v>375</v>
      </c>
      <c r="L8" s="2">
        <f>15*30*F8</f>
        <v>450</v>
      </c>
      <c r="M8" s="5" t="s">
        <v>10</v>
      </c>
      <c r="N8" s="5" t="s">
        <v>25</v>
      </c>
      <c r="O8" s="5" t="s">
        <v>58</v>
      </c>
    </row>
    <row r="9" spans="1:15" ht="38.25" x14ac:dyDescent="0.2">
      <c r="A9" s="5" t="s">
        <v>28</v>
      </c>
      <c r="B9" s="5" t="s">
        <v>8</v>
      </c>
      <c r="C9" s="5" t="s">
        <v>17</v>
      </c>
      <c r="D9" s="5">
        <v>1</v>
      </c>
      <c r="E9" s="5">
        <v>1</v>
      </c>
      <c r="F9" s="5">
        <f t="shared" si="0"/>
        <v>1</v>
      </c>
      <c r="G9" s="2">
        <f>15*5*F9</f>
        <v>75</v>
      </c>
      <c r="H9" s="2">
        <f>15*10*F9</f>
        <v>150</v>
      </c>
      <c r="I9" s="2">
        <f>15*15*F9</f>
        <v>225</v>
      </c>
      <c r="J9" s="2">
        <f>15*20*F9</f>
        <v>300</v>
      </c>
      <c r="K9" s="2">
        <f>15*25*F9</f>
        <v>375</v>
      </c>
      <c r="L9" s="2">
        <f>15*30*F9</f>
        <v>450</v>
      </c>
      <c r="M9" s="5" t="s">
        <v>10</v>
      </c>
      <c r="N9" s="5" t="s">
        <v>19</v>
      </c>
      <c r="O9" s="5" t="s">
        <v>58</v>
      </c>
    </row>
    <row r="10" spans="1:15" ht="38.25" x14ac:dyDescent="0.2">
      <c r="A10" s="5" t="s">
        <v>28</v>
      </c>
      <c r="B10" s="5" t="s">
        <v>8</v>
      </c>
      <c r="C10" s="5" t="s">
        <v>32</v>
      </c>
      <c r="D10" s="5">
        <v>1</v>
      </c>
      <c r="E10" s="5">
        <v>1</v>
      </c>
      <c r="F10" s="5">
        <f t="shared" si="0"/>
        <v>1</v>
      </c>
      <c r="G10" s="2">
        <f>25*5*F10</f>
        <v>125</v>
      </c>
      <c r="H10" s="2">
        <f>25*10*F10</f>
        <v>250</v>
      </c>
      <c r="I10" s="2">
        <f>25*15*F10</f>
        <v>375</v>
      </c>
      <c r="J10" s="2">
        <f>25*20*F10</f>
        <v>500</v>
      </c>
      <c r="K10" s="2">
        <f>25*25*F10</f>
        <v>625</v>
      </c>
      <c r="L10" s="2">
        <f>25*30*F10</f>
        <v>750</v>
      </c>
      <c r="M10" s="5" t="s">
        <v>10</v>
      </c>
      <c r="N10" s="5" t="s">
        <v>19</v>
      </c>
      <c r="O10" s="5" t="s">
        <v>58</v>
      </c>
    </row>
    <row r="11" spans="1:15" ht="38.25" x14ac:dyDescent="0.2">
      <c r="A11" s="5" t="s">
        <v>28</v>
      </c>
      <c r="B11" s="5" t="s">
        <v>8</v>
      </c>
      <c r="C11" s="5" t="s">
        <v>26</v>
      </c>
      <c r="D11" s="5">
        <v>1</v>
      </c>
      <c r="E11" s="5">
        <v>1</v>
      </c>
      <c r="F11" s="5">
        <f t="shared" si="0"/>
        <v>1</v>
      </c>
      <c r="G11" s="2">
        <f>15*5*F11</f>
        <v>75</v>
      </c>
      <c r="H11" s="2">
        <f>15*10*F11</f>
        <v>150</v>
      </c>
      <c r="I11" s="2">
        <f>15*15*F11</f>
        <v>225</v>
      </c>
      <c r="J11" s="2">
        <f>15*20*F11</f>
        <v>300</v>
      </c>
      <c r="K11" s="2">
        <f>15*25*F11</f>
        <v>375</v>
      </c>
      <c r="L11" s="2">
        <f>15*30*F11</f>
        <v>450</v>
      </c>
      <c r="M11" s="5" t="s">
        <v>10</v>
      </c>
      <c r="N11" s="5" t="s">
        <v>27</v>
      </c>
      <c r="O11" s="5" t="s">
        <v>58</v>
      </c>
    </row>
    <row r="12" spans="1:15" ht="38.25" x14ac:dyDescent="0.2">
      <c r="A12" s="5" t="s">
        <v>28</v>
      </c>
      <c r="B12" s="5" t="s">
        <v>8</v>
      </c>
      <c r="C12" s="5" t="s">
        <v>30</v>
      </c>
      <c r="D12" s="5">
        <v>1</v>
      </c>
      <c r="E12" s="5">
        <v>1</v>
      </c>
      <c r="F12" s="5">
        <f t="shared" si="0"/>
        <v>1</v>
      </c>
      <c r="G12" s="2">
        <f>40*5*F12</f>
        <v>200</v>
      </c>
      <c r="H12" s="2">
        <f>40*10*F12</f>
        <v>400</v>
      </c>
      <c r="I12" s="2">
        <f>40*15*F12</f>
        <v>600</v>
      </c>
      <c r="J12" s="2">
        <f>40*20*F12</f>
        <v>800</v>
      </c>
      <c r="K12" s="2">
        <f>40*25*F12</f>
        <v>1000</v>
      </c>
      <c r="L12" s="2">
        <f>40*30*F12</f>
        <v>1200</v>
      </c>
      <c r="M12" s="5" t="s">
        <v>10</v>
      </c>
      <c r="N12" s="5" t="s">
        <v>36</v>
      </c>
      <c r="O12" s="5" t="s">
        <v>58</v>
      </c>
    </row>
    <row r="13" spans="1:15" ht="38.25" x14ac:dyDescent="0.2">
      <c r="A13" s="5" t="s">
        <v>28</v>
      </c>
      <c r="B13" s="5" t="s">
        <v>8</v>
      </c>
      <c r="C13" s="5" t="s">
        <v>29</v>
      </c>
      <c r="D13" s="5">
        <v>1</v>
      </c>
      <c r="E13" s="5">
        <v>1</v>
      </c>
      <c r="F13" s="5">
        <f t="shared" si="0"/>
        <v>1</v>
      </c>
      <c r="G13" s="2">
        <f>35*5*F13</f>
        <v>175</v>
      </c>
      <c r="H13" s="2">
        <f>35*10*F13</f>
        <v>350</v>
      </c>
      <c r="I13" s="2">
        <f>35*15*F13</f>
        <v>525</v>
      </c>
      <c r="J13" s="2">
        <f>35*20*F13</f>
        <v>700</v>
      </c>
      <c r="K13" s="2">
        <f>35*25*F13</f>
        <v>875</v>
      </c>
      <c r="L13" s="2">
        <f>35*30*F13</f>
        <v>1050</v>
      </c>
      <c r="M13" s="5" t="s">
        <v>10</v>
      </c>
      <c r="N13" s="5" t="s">
        <v>37</v>
      </c>
      <c r="O13" s="5" t="s">
        <v>58</v>
      </c>
    </row>
    <row r="14" spans="1:15" ht="38.25" x14ac:dyDescent="0.2">
      <c r="A14" s="5" t="s">
        <v>28</v>
      </c>
      <c r="B14" s="5" t="s">
        <v>8</v>
      </c>
      <c r="C14" s="5" t="s">
        <v>31</v>
      </c>
      <c r="D14" s="5">
        <v>1</v>
      </c>
      <c r="E14" s="5">
        <v>1</v>
      </c>
      <c r="F14" s="5">
        <f t="shared" si="0"/>
        <v>1</v>
      </c>
      <c r="G14" s="2">
        <f>45*5*F14</f>
        <v>225</v>
      </c>
      <c r="H14" s="2">
        <f>45*10*F14</f>
        <v>450</v>
      </c>
      <c r="I14" s="2">
        <f>45*15*F14</f>
        <v>675</v>
      </c>
      <c r="J14" s="2">
        <f>45*20*F14</f>
        <v>900</v>
      </c>
      <c r="K14" s="2">
        <f>45*25*F14</f>
        <v>1125</v>
      </c>
      <c r="L14" s="2">
        <f>45*30*F14</f>
        <v>1350</v>
      </c>
      <c r="M14" s="5" t="s">
        <v>10</v>
      </c>
      <c r="N14" s="5" t="s">
        <v>38</v>
      </c>
      <c r="O14" s="5" t="s">
        <v>58</v>
      </c>
    </row>
    <row r="15" spans="1:15" ht="38.25" x14ac:dyDescent="0.2">
      <c r="A15" s="5" t="s">
        <v>28</v>
      </c>
      <c r="B15" s="5" t="s">
        <v>8</v>
      </c>
      <c r="C15" s="5" t="s">
        <v>33</v>
      </c>
      <c r="D15" s="5">
        <v>1</v>
      </c>
      <c r="E15" s="5">
        <v>1</v>
      </c>
      <c r="F15" s="5">
        <f t="shared" si="0"/>
        <v>1</v>
      </c>
      <c r="G15" s="2">
        <f>35*5*F15</f>
        <v>175</v>
      </c>
      <c r="H15" s="2">
        <f>35*10*F15</f>
        <v>350</v>
      </c>
      <c r="I15" s="2">
        <f>35*15*F15</f>
        <v>525</v>
      </c>
      <c r="J15" s="2">
        <f>35*20*F15</f>
        <v>700</v>
      </c>
      <c r="K15" s="2">
        <f>35*25*F15</f>
        <v>875</v>
      </c>
      <c r="L15" s="2">
        <f>35*30*F15</f>
        <v>1050</v>
      </c>
      <c r="M15" s="5" t="s">
        <v>10</v>
      </c>
      <c r="N15" s="5" t="s">
        <v>34</v>
      </c>
      <c r="O15" s="5" t="s">
        <v>58</v>
      </c>
    </row>
    <row r="16" spans="1:15" ht="38.25" x14ac:dyDescent="0.2">
      <c r="A16" s="5" t="s">
        <v>28</v>
      </c>
      <c r="B16" s="5" t="s">
        <v>8</v>
      </c>
      <c r="C16" s="5" t="s">
        <v>35</v>
      </c>
      <c r="D16" s="5">
        <v>1</v>
      </c>
      <c r="E16" s="5">
        <v>1</v>
      </c>
      <c r="F16" s="5">
        <f t="shared" si="0"/>
        <v>1</v>
      </c>
      <c r="G16" s="2">
        <f>45*5*F16</f>
        <v>225</v>
      </c>
      <c r="H16" s="2">
        <f>45*10*F16</f>
        <v>450</v>
      </c>
      <c r="I16" s="2">
        <f>45*15*F16</f>
        <v>675</v>
      </c>
      <c r="J16" s="2">
        <f>45*20*F16</f>
        <v>900</v>
      </c>
      <c r="K16" s="2">
        <f>45*25*F16</f>
        <v>1125</v>
      </c>
      <c r="L16" s="2">
        <f>45*30*F16</f>
        <v>1350</v>
      </c>
      <c r="M16" s="5" t="s">
        <v>10</v>
      </c>
      <c r="N16" s="5" t="s">
        <v>34</v>
      </c>
      <c r="O16" s="5" t="s">
        <v>58</v>
      </c>
    </row>
    <row r="17" spans="1:15" ht="38.25" x14ac:dyDescent="0.2">
      <c r="A17" s="5" t="s">
        <v>28</v>
      </c>
      <c r="B17" s="5" t="s">
        <v>8</v>
      </c>
      <c r="C17" s="5" t="s">
        <v>39</v>
      </c>
      <c r="D17" s="5">
        <v>1</v>
      </c>
      <c r="E17" s="5">
        <v>1</v>
      </c>
      <c r="F17" s="5">
        <f t="shared" si="0"/>
        <v>1</v>
      </c>
      <c r="G17" s="2">
        <f>95*5*F17</f>
        <v>475</v>
      </c>
      <c r="H17" s="2">
        <f>95*10*F17</f>
        <v>950</v>
      </c>
      <c r="I17" s="2">
        <f>95*15*F17</f>
        <v>1425</v>
      </c>
      <c r="J17" s="2">
        <f>95*20*F17</f>
        <v>1900</v>
      </c>
      <c r="K17" s="2">
        <f>95*25*F17</f>
        <v>2375</v>
      </c>
      <c r="L17" s="2">
        <f>95*30*F17</f>
        <v>2850</v>
      </c>
      <c r="M17" s="5" t="s">
        <v>10</v>
      </c>
      <c r="N17" s="5" t="s">
        <v>43</v>
      </c>
      <c r="O17" s="5" t="s">
        <v>58</v>
      </c>
    </row>
    <row r="18" spans="1:15" ht="38.25" x14ac:dyDescent="0.2">
      <c r="A18" s="5" t="s">
        <v>28</v>
      </c>
      <c r="B18" s="5" t="s">
        <v>8</v>
      </c>
      <c r="C18" s="5" t="s">
        <v>40</v>
      </c>
      <c r="D18" s="5">
        <v>1</v>
      </c>
      <c r="E18" s="5">
        <v>1</v>
      </c>
      <c r="F18" s="5">
        <f t="shared" si="0"/>
        <v>1</v>
      </c>
      <c r="G18" s="2">
        <f>35*5*F18</f>
        <v>175</v>
      </c>
      <c r="H18" s="2">
        <f>35*10*F18</f>
        <v>350</v>
      </c>
      <c r="I18" s="2">
        <f>35*15*F18</f>
        <v>525</v>
      </c>
      <c r="J18" s="2">
        <f>35*20*F18</f>
        <v>700</v>
      </c>
      <c r="K18" s="2">
        <f>35*25*F18</f>
        <v>875</v>
      </c>
      <c r="L18" s="2">
        <f>35*30*F18</f>
        <v>1050</v>
      </c>
      <c r="M18" s="5" t="s">
        <v>10</v>
      </c>
      <c r="N18" s="5" t="s">
        <v>44</v>
      </c>
      <c r="O18" s="5" t="s">
        <v>58</v>
      </c>
    </row>
    <row r="19" spans="1:15" ht="38.25" x14ac:dyDescent="0.2">
      <c r="A19" s="5" t="s">
        <v>28</v>
      </c>
      <c r="B19" s="5" t="s">
        <v>8</v>
      </c>
      <c r="C19" s="5" t="s">
        <v>41</v>
      </c>
      <c r="D19" s="5">
        <v>1</v>
      </c>
      <c r="E19" s="5">
        <v>1</v>
      </c>
      <c r="F19" s="5">
        <f t="shared" si="0"/>
        <v>1</v>
      </c>
      <c r="G19" s="2">
        <f>55*5*F19</f>
        <v>275</v>
      </c>
      <c r="H19" s="2">
        <f>55*10*F19</f>
        <v>550</v>
      </c>
      <c r="I19" s="2">
        <f>55*15*F19</f>
        <v>825</v>
      </c>
      <c r="J19" s="2">
        <f>55*20*F19</f>
        <v>1100</v>
      </c>
      <c r="K19" s="2">
        <f>55*25*F19</f>
        <v>1375</v>
      </c>
      <c r="L19" s="2">
        <f>55*30*F19</f>
        <v>1650</v>
      </c>
      <c r="M19" s="5" t="s">
        <v>10</v>
      </c>
      <c r="N19" s="5" t="s">
        <v>45</v>
      </c>
      <c r="O19" s="5" t="s">
        <v>58</v>
      </c>
    </row>
    <row r="20" spans="1:15" ht="38.25" x14ac:dyDescent="0.2">
      <c r="A20" s="5" t="s">
        <v>28</v>
      </c>
      <c r="B20" s="5" t="s">
        <v>8</v>
      </c>
      <c r="C20" s="5" t="s">
        <v>42</v>
      </c>
      <c r="D20" s="5">
        <v>1</v>
      </c>
      <c r="E20" s="5">
        <v>1</v>
      </c>
      <c r="F20" s="5">
        <f t="shared" si="0"/>
        <v>1</v>
      </c>
      <c r="G20" s="2">
        <f>30*5*F20</f>
        <v>150</v>
      </c>
      <c r="H20" s="2">
        <f>30*10*F20</f>
        <v>300</v>
      </c>
      <c r="I20" s="2">
        <f>30*15*F20</f>
        <v>450</v>
      </c>
      <c r="J20" s="2">
        <f>30*20*F20</f>
        <v>600</v>
      </c>
      <c r="K20" s="2">
        <f>30*25*F20</f>
        <v>750</v>
      </c>
      <c r="L20" s="2">
        <f>30*30*F20</f>
        <v>900</v>
      </c>
      <c r="M20" s="5" t="s">
        <v>10</v>
      </c>
      <c r="N20" s="5" t="s">
        <v>46</v>
      </c>
      <c r="O20" s="5" t="s">
        <v>58</v>
      </c>
    </row>
    <row r="21" spans="1:15" ht="38.25" x14ac:dyDescent="0.2">
      <c r="A21" s="5" t="s">
        <v>28</v>
      </c>
      <c r="B21" s="5" t="s">
        <v>8</v>
      </c>
      <c r="C21" s="5" t="s">
        <v>47</v>
      </c>
      <c r="D21" s="5">
        <v>1</v>
      </c>
      <c r="E21" s="5">
        <v>1</v>
      </c>
      <c r="F21" s="5">
        <f t="shared" si="0"/>
        <v>1</v>
      </c>
      <c r="G21" s="2">
        <f>95*5*F21</f>
        <v>475</v>
      </c>
      <c r="H21" s="2">
        <f>95*10*F21</f>
        <v>950</v>
      </c>
      <c r="I21" s="2">
        <f>95*15*F21</f>
        <v>1425</v>
      </c>
      <c r="J21" s="2">
        <f>95*20*F21</f>
        <v>1900</v>
      </c>
      <c r="K21" s="2">
        <f>95*25*F21</f>
        <v>2375</v>
      </c>
      <c r="L21" s="2">
        <f>95*30*F21</f>
        <v>2850</v>
      </c>
      <c r="M21" s="5" t="s">
        <v>10</v>
      </c>
      <c r="N21" s="5" t="s">
        <v>48</v>
      </c>
      <c r="O21" s="5" t="s">
        <v>58</v>
      </c>
    </row>
    <row r="22" spans="1:15" s="3" customFormat="1" ht="38.25" x14ac:dyDescent="0.2">
      <c r="A22" s="6" t="s">
        <v>28</v>
      </c>
      <c r="B22" s="6" t="s">
        <v>8</v>
      </c>
      <c r="C22" s="6" t="s">
        <v>49</v>
      </c>
      <c r="D22" s="5">
        <v>1</v>
      </c>
      <c r="E22" s="5">
        <v>1</v>
      </c>
      <c r="F22" s="5">
        <f t="shared" si="0"/>
        <v>1</v>
      </c>
      <c r="G22" s="2">
        <f>50*5*F22</f>
        <v>250</v>
      </c>
      <c r="H22" s="2">
        <f>50*10*F22</f>
        <v>500</v>
      </c>
      <c r="I22" s="2">
        <f>50*15*F22</f>
        <v>750</v>
      </c>
      <c r="J22" s="2">
        <f>50*20*F22</f>
        <v>1000</v>
      </c>
      <c r="K22" s="2">
        <f>50*25*F22</f>
        <v>1250</v>
      </c>
      <c r="L22" s="2">
        <f>50*30*F22</f>
        <v>1500</v>
      </c>
      <c r="M22" s="6" t="s">
        <v>10</v>
      </c>
      <c r="N22" s="6" t="s">
        <v>50</v>
      </c>
      <c r="O22" s="5" t="s">
        <v>58</v>
      </c>
    </row>
  </sheetData>
  <autoFilter ref="A1:O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Радио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2015-06-05T18:19:34Z</dcterms:created>
  <dcterms:modified xsi:type="dcterms:W3CDTF">2026-08-03T10:47:09Z</dcterms:modified>
</cp:coreProperties>
</file>